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0640" windowHeight="11760"/>
  </bookViews>
  <sheets>
    <sheet name="modelový příklad 2" sheetId="3" r:id="rId1"/>
    <sheet name="tabulka 1" sheetId="2" r:id="rId2"/>
    <sheet name="tabulky 2-4" sheetId="1" r:id="rId3"/>
  </sheets>
  <calcPr calcId="145621"/>
</workbook>
</file>

<file path=xl/calcChain.xml><?xml version="1.0" encoding="utf-8"?>
<calcChain xmlns="http://schemas.openxmlformats.org/spreadsheetml/2006/main">
  <c r="B24" i="2" l="1"/>
  <c r="B29" i="2" s="1"/>
  <c r="B22" i="2"/>
  <c r="B21" i="2"/>
  <c r="C21" i="2"/>
  <c r="C10" i="2" l="1"/>
  <c r="B10" i="2"/>
  <c r="C6" i="2"/>
  <c r="B6" i="2"/>
  <c r="E26" i="1"/>
  <c r="E27" i="1" s="1"/>
  <c r="C26" i="1"/>
  <c r="C27" i="1" s="1"/>
  <c r="D26" i="1"/>
  <c r="D27" i="1" s="1"/>
  <c r="F24" i="1"/>
  <c r="F21" i="1"/>
  <c r="F25" i="1"/>
  <c r="F23" i="1"/>
  <c r="F22" i="1"/>
  <c r="F20" i="1"/>
  <c r="H20" i="1" l="1"/>
  <c r="H23" i="1"/>
  <c r="F18" i="1"/>
  <c r="F19" i="1"/>
  <c r="F17" i="1"/>
  <c r="D38" i="1"/>
  <c r="F38" i="1" s="1"/>
  <c r="D39" i="1"/>
  <c r="F39" i="1" s="1"/>
  <c r="D40" i="1"/>
  <c r="F40" i="1" s="1"/>
  <c r="D41" i="1"/>
  <c r="F41" i="1" s="1"/>
  <c r="D37" i="1"/>
  <c r="F37" i="1" s="1"/>
  <c r="D36" i="1"/>
  <c r="F36" i="1" s="1"/>
  <c r="D34" i="1"/>
  <c r="F34" i="1" s="1"/>
  <c r="D35" i="1"/>
  <c r="F35" i="1" s="1"/>
  <c r="F9" i="1"/>
  <c r="F8" i="1"/>
  <c r="F4" i="1"/>
  <c r="H4" i="1" s="1"/>
  <c r="F11" i="1"/>
  <c r="H11" i="1" s="1"/>
  <c r="F10" i="1"/>
  <c r="H10" i="1" s="1"/>
  <c r="I8" i="1" s="1"/>
  <c r="F7" i="1"/>
  <c r="H7" i="1" s="1"/>
  <c r="F6" i="1"/>
  <c r="H6" i="1" s="1"/>
  <c r="F5" i="1"/>
  <c r="H5" i="1" s="1"/>
  <c r="F26" i="1" l="1"/>
  <c r="F27" i="1" s="1"/>
  <c r="G34" i="1"/>
  <c r="G38" i="1"/>
  <c r="H17" i="1"/>
  <c r="H26" i="1" s="1"/>
  <c r="H27" i="1" s="1"/>
  <c r="I4" i="1"/>
</calcChain>
</file>

<file path=xl/sharedStrings.xml><?xml version="1.0" encoding="utf-8"?>
<sst xmlns="http://schemas.openxmlformats.org/spreadsheetml/2006/main" count="117" uniqueCount="78">
  <si>
    <t>Tabulka č. 2 (pro vyčíslení škod na zničeném sadebním materiálu)</t>
  </si>
  <si>
    <t>jehličnatý prostokořenný sad. materiál do 1 roku věku</t>
  </si>
  <si>
    <t>jehličnatý prostokořenný sad. materiál víceletý</t>
  </si>
  <si>
    <t>jehličnatý krytokořenný sad. materiál do 1 roku věku</t>
  </si>
  <si>
    <t>jehličnatý krytokořenný sad. materiál víceletý</t>
  </si>
  <si>
    <t>listnatý krytokořenný sad. materiál víceletý</t>
  </si>
  <si>
    <t>Tabulka č. 3  (pro vyčíslení škod vzniklých snížením přírůstu sadebního materiálu)</t>
  </si>
  <si>
    <t>Parametry výpěstků lesních dřevin podle skutečného stavu v Hlášení (např. dřevina/skupina dřevin, pěstební vzorec, technologie pěstování -prostokořenný, krytokořenný, apod.)</t>
  </si>
  <si>
    <t>Rozpětí výšky nadzemní části</t>
  </si>
  <si>
    <t>součet za sloupec</t>
  </si>
  <si>
    <t>x</t>
  </si>
  <si>
    <t>součet za všechny listy tabulky č. 3 – prostokořenný sadební materiál</t>
  </si>
  <si>
    <t>součet za všechny listy tabulky č. 3 – krytokořenný sadební materiál</t>
  </si>
  <si>
    <t>Tabulka č. 4 (pro určení hodnoty produkce v roce 2014)</t>
  </si>
  <si>
    <t>Hodnota produkce za skupinu prostokořenného či krytokořenného sadebního materiálu (v Kč)</t>
  </si>
  <si>
    <t xml:space="preserve">listnatý prostokořenný sad.  materiál do 1 roku věku </t>
  </si>
  <si>
    <t xml:space="preserve">listnatý prostokořenný sad. materiál víceletý </t>
  </si>
  <si>
    <t>listnatý krytokořenný sad. materiál do 1 roku věku</t>
  </si>
  <si>
    <t>Počet rozpěstovaného sadebního materiálu k 31. 12. 2014 (v ks, podle Hlášení pověřené osobě za rok 2014)</t>
  </si>
  <si>
    <t>Počet rozpěstovaného sadebního materiálu k 31. 12. 2015 (v ks, podle Hlášení pověřené osobě za rok 2015)</t>
  </si>
  <si>
    <t>Snížení množství sadebního materiálu nezpůsobené suchem (expedice, vyzvedávání apod.) v roce 2015 (v ks)</t>
  </si>
  <si>
    <t>Navýšení množství sadebního materiálu v roce 2015 (síje, školkování apod.) (v ks, u síjí přepočet z kg podle tabulek výpěstnosti)</t>
  </si>
  <si>
    <t>Počet suchem zničeného sadebního materiálu [(sl.1 - sl. 3)+sl. 4]-sl. 2</t>
  </si>
  <si>
    <t>Cena (v Kč) za 1 ks (podle přílohy č. 2 v části E Zásad pro rok 2015 nebo cena podle vlastních dokladů viz tabulková část – soupis účetních dokladů)</t>
  </si>
  <si>
    <t>Škoda na zničeném sadebním materiálu (sl. 5 * sl. 6)</t>
  </si>
  <si>
    <t>Součet škody za skupinu prostokořenného či kratokořenného sadebního materiálu (v Kč)</t>
  </si>
  <si>
    <t xml:space="preserve">Počet rozpěstovaného sadebního materiálu k 31. 12. 2014 (v ks, podle Hlášení pověřené osobě za rok 2014), navýšený o počet jedinců ze síje/školkování apod. v roce 2015 </t>
  </si>
  <si>
    <t>Předpokládaný počet (ks) sadebního materiálu rozpěstovaného nebo vyexpedovaného k 31. 12. 2015</t>
  </si>
  <si>
    <t>Skutečný počet (ks) sadebního materiálu rozpěstovaného nebo vyexpedovaného k 31. 12. 2015 (podle Hlášení pověřené osobě za rok 2015)</t>
  </si>
  <si>
    <t>Rozdíl mezi předpokládaným a skutečným počtem sadebního materiálu k 31. 12. 2015 (sl. 4 – sl. 5)</t>
  </si>
  <si>
    <t>Cena v Kč za 1 ks (podle přílohy č. 2 v části E Zásad pro rok 2015 nebo cena podle vlastních dokladů viz tabulková část – soupis účetních dokladů)</t>
  </si>
  <si>
    <t>Škoda ze snížení přírůstu sadebního materiálu  (sl. 6 * sl. 7)</t>
  </si>
  <si>
    <t>Objem produkce v roce 2014 (sl. 1 + sl. 2)</t>
  </si>
  <si>
    <t>Cena v Kč za 1 ks (podle přílohy č. 2 v části E Zásad pro rok 2014 nebo podle vlastních dokladů viz tabulková část – soupis účetních dokladů)</t>
  </si>
  <si>
    <t>Hodnota produkce v roce 2014 (v Kč) (sl. 3 * sl. 4)</t>
  </si>
  <si>
    <t>Tabulka č. 1 - vyplňuje žadatel, který uplatňuje škodu na produkci v lesních školkách</t>
  </si>
  <si>
    <t>1a) Hodnota objemu produkce v roce 2014 a vypočítaná výše škody v roce 2015</t>
  </si>
  <si>
    <t>Prostokořenný sad. mat.</t>
  </si>
  <si>
    <t>Krytokořenný sad. mat.</t>
  </si>
  <si>
    <t>1b) Výpočet požadavku dotace</t>
  </si>
  <si>
    <t>Krytokořenný sad.  mat.</t>
  </si>
  <si>
    <t>80 % z výše škody v roce 2015 v Kč (tj. z hodnoty v řádku č. 2):</t>
  </si>
  <si>
    <t>Plocha poškozeného sadebního materiálu lesních dřevin v roce 2015 v ha:</t>
  </si>
  <si>
    <t>Celkový požadavek na dotaci v Kč (před případným odečtem):</t>
  </si>
  <si>
    <t>Celkový požadavek na dotaci v Kč</t>
  </si>
  <si>
    <t>Doklad o pojištění s pojistnou ochranou vztahující se alespoň na 50 % celkové výměry produkčních ploch nebo doklad o nepojistitelnosti produkce školkařských výpěstků lesních dřevin</t>
  </si>
  <si>
    <t>Požadavek na dotaci po zhodnocení úrovně pojistné ochrany v Kč **</t>
  </si>
  <si>
    <t>Doklad o obdrženém pojistném plnění nebo jiné platby (pokud ne, dále nevyplňovat)</t>
  </si>
  <si>
    <t>Výše obdrženého pojistného plnění nebo jiné platby vztahující se na produkci školkařských výpěstků lesních dřevin v Kč</t>
  </si>
  <si>
    <t>Výše pojistného plnění + požadavek na dotaci po zhodnocení úrovně pojistné ochrany v Kč ***</t>
  </si>
  <si>
    <t>Požadavek na dotaci v Kč***</t>
  </si>
  <si>
    <t>1c) Výměra podniku</t>
  </si>
  <si>
    <t>Celková produkční plocha žadatele v ha (dle Hlášení pověřené osobě za rok 2015)</t>
  </si>
  <si>
    <t>·         prostokořenný sadební materiál do 1 roku věku</t>
  </si>
  <si>
    <t>·         prostokořenný sadební materiál víceletý</t>
  </si>
  <si>
    <t>·         krytokořenný sadební materiál do 1 roku věku</t>
  </si>
  <si>
    <t>·         krytokořenný sadební materiál víceletý</t>
  </si>
  <si>
    <r>
      <t xml:space="preserve">Výše dotace </t>
    </r>
    <r>
      <rPr>
        <b/>
        <sz val="8"/>
        <color theme="1"/>
        <rFont val="Arial Narrow"/>
        <family val="2"/>
        <charset val="238"/>
      </rPr>
      <t xml:space="preserve">dle přílohy č. 1 </t>
    </r>
    <r>
      <rPr>
        <sz val="8"/>
        <color theme="1"/>
        <rFont val="Arial Narrow"/>
        <family val="2"/>
        <charset val="238"/>
      </rPr>
      <t>v části E Zásad (v Kč/ha):</t>
    </r>
  </si>
  <si>
    <t>1.   Hodnota produkce v roce 2014 (doplní se výsledek z tabulky č. 4 v části D Zásad)</t>
  </si>
  <si>
    <t>2.   Vypočítaná výše škody v roce 2015 (doplní se součet výsledků z tabulek č. 2 a 3 v části D Zásad)</t>
  </si>
  <si>
    <t>3.   Podíl výše škody na hodnotě produkce (uvede se podíl hodnoty z řádku č. 2 na hodnotě z řádku č. 1)</t>
  </si>
  <si>
    <t>-----</t>
  </si>
  <si>
    <r>
      <rPr>
        <b/>
        <strike/>
        <sz val="8"/>
        <color rgb="FFFF0000"/>
        <rFont val="Arial Narrow"/>
        <family val="2"/>
        <charset val="238"/>
      </rPr>
      <t>ano</t>
    </r>
    <r>
      <rPr>
        <b/>
        <sz val="8"/>
        <color rgb="FFFF0000"/>
        <rFont val="Arial Narrow"/>
        <family val="2"/>
        <charset val="238"/>
      </rPr>
      <t xml:space="preserve"> – </t>
    </r>
    <r>
      <rPr>
        <b/>
        <sz val="14"/>
        <color rgb="FFFF0000"/>
        <rFont val="Arial Narrow"/>
        <family val="2"/>
        <charset val="238"/>
      </rPr>
      <t>ne</t>
    </r>
    <r>
      <rPr>
        <b/>
        <sz val="8"/>
        <color rgb="FFFF0000"/>
        <rFont val="Arial Narrow"/>
        <family val="2"/>
        <charset val="238"/>
      </rPr>
      <t>*</t>
    </r>
  </si>
  <si>
    <t>DB 1-1</t>
  </si>
  <si>
    <t>26-35 cm</t>
  </si>
  <si>
    <t>36-50 cm</t>
  </si>
  <si>
    <t>51-70 cm</t>
  </si>
  <si>
    <t>SM 2+1</t>
  </si>
  <si>
    <t>SM 2+2</t>
  </si>
  <si>
    <t>14,35 ha</t>
  </si>
  <si>
    <t>V lesní školce o výměře 14,35 ha, ve které se pěstují jehličnaté i listnaté prostokořenné dřeviny a dále krytokořenné listnaté dřeviny (buk), došlo díky suchu ke škodám na různě starém jehličnatém i listnatém prostokořenném sadebním materiálu a krytokořenném materiálu. U sadebního materiálu došlo k totálnímu uschnutí a také ke ztrátě snížením přírůstu. Školka nemá žádné pojištění.</t>
  </si>
  <si>
    <t>* Nehodící se škrtněte.</t>
  </si>
  <si>
    <t>** V případě, že je předložen doklad o pojištění s pojistnou ochranou vztahující se alespoň na 50 % výměry produkčních ploch v roce 2015 nebo je předložen doklad o nepojistitelnosti produkce školkařských výpěstků lesních dřevin, zůstane částka stejná. Pokud doklad není doložen, sníží se částka o 50 %.</t>
  </si>
  <si>
    <t>*** V případě, že součet požadavku na dotaci a výše pojistného plnění přesahují výši 80 % z celkové vyčíslené škody, bude požadavek na dotaci snížen o takovou částku, aby v součtu s pojistným plněním nepřesahoval 80 % výše škody.</t>
  </si>
  <si>
    <r>
      <t>Počet sadebního materiálu uvedeného do oběhu v roce 2014 (v ks, podle Hlášení pověřené osobě za rok 2014)</t>
    </r>
    <r>
      <rPr>
        <vertAlign val="superscript"/>
        <sz val="8"/>
        <color theme="1"/>
        <rFont val="Times New Roman"/>
        <family val="1"/>
        <charset val="238"/>
      </rPr>
      <t>⃰</t>
    </r>
  </si>
  <si>
    <t>* Uvede se materiál uvedený do oběhu z vlastní produkce.</t>
  </si>
  <si>
    <t>Modelový příklad výpočtu požadavku dotace je založen na maximálních stanovených sazbách dotace dle přílohy č. 1 části E Zásad. Upozorňujeme žadatele, že konečná výše dotace a sazby dotace budou po kontrole všech podaných žádostí upraveny tak, aby objem finančních prostředků k proplacení zohledňoval celkový objem vyčleněných finančních prostředků.</t>
  </si>
  <si>
    <t xml:space="preserve">TABULKY 1 - 4 PRO VÝPOČET POŽADAVKU NA DOTACI JSOU UVEDENY NA JEDNOTLIVÝCH LISTECH SOUBORU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</si>
</sst>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#,##0\ &quot;Kč&quot;;[Red]\-#,##0\ &quot;Kč&quot;"/>
    <numFmt numFmtId="164" formatCode="#,##0.00\ &quot;Kč&quot;"/>
  </numFmts>
  <fonts count="15" x14ac:knownFonts="1">
    <font>
      <sz val="11"/>
      <color theme="1"/>
      <name val="Calibri"/>
      <family val="2"/>
      <charset val="238"/>
      <scheme val="minor"/>
    </font>
    <font>
      <b/>
      <sz val="8"/>
      <color theme="1"/>
      <name val="Arial Narrow"/>
      <family val="2"/>
      <charset val="238"/>
    </font>
    <font>
      <sz val="8"/>
      <color theme="1"/>
      <name val="Arial Narrow"/>
      <family val="2"/>
      <charset val="238"/>
    </font>
    <font>
      <sz val="11"/>
      <color theme="1"/>
      <name val="Arial Narrow"/>
      <family val="2"/>
      <charset val="238"/>
    </font>
    <font>
      <sz val="8"/>
      <color rgb="FFFF0000"/>
      <name val="Arial Narrow"/>
      <family val="2"/>
      <charset val="238"/>
    </font>
    <font>
      <b/>
      <sz val="8"/>
      <color rgb="FFFF0000"/>
      <name val="Arial Narrow"/>
      <family val="2"/>
      <charset val="238"/>
    </font>
    <font>
      <b/>
      <sz val="14"/>
      <color rgb="FFFF0000"/>
      <name val="Arial Narrow"/>
      <family val="2"/>
      <charset val="238"/>
    </font>
    <font>
      <b/>
      <strike/>
      <sz val="8"/>
      <color rgb="FFFF0000"/>
      <name val="Arial Narrow"/>
      <family val="2"/>
      <charset val="238"/>
    </font>
    <font>
      <sz val="11"/>
      <color rgb="FFFF0000"/>
      <name val="Arial Narrow"/>
      <family val="2"/>
      <charset val="238"/>
    </font>
    <font>
      <vertAlign val="superscript"/>
      <sz val="8"/>
      <color theme="1"/>
      <name val="Times New Roman"/>
      <family val="1"/>
      <charset val="238"/>
    </font>
    <font>
      <i/>
      <sz val="9"/>
      <color theme="1"/>
      <name val="Arial Narrow"/>
      <family val="2"/>
      <charset val="238"/>
    </font>
    <font>
      <i/>
      <sz val="8"/>
      <color theme="1"/>
      <name val="Arial"/>
      <family val="2"/>
      <charset val="238"/>
    </font>
    <font>
      <i/>
      <sz val="11"/>
      <color theme="1"/>
      <name val="Calibri"/>
      <family val="2"/>
      <charset val="238"/>
      <scheme val="minor"/>
    </font>
    <font>
      <sz val="11"/>
      <color rgb="FF1F497D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DE9D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2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wrapText="1"/>
    </xf>
    <xf numFmtId="0" fontId="1" fillId="0" borderId="2" xfId="0" applyFont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1" xfId="0" applyFont="1" applyBorder="1" applyAlignment="1">
      <alignment horizontal="left" wrapText="1"/>
    </xf>
    <xf numFmtId="0" fontId="2" fillId="3" borderId="2" xfId="0" applyFont="1" applyFill="1" applyBorder="1" applyAlignment="1">
      <alignment horizontal="left" wrapText="1"/>
    </xf>
    <xf numFmtId="0" fontId="2" fillId="3" borderId="2" xfId="0" applyFont="1" applyFill="1" applyBorder="1" applyAlignment="1">
      <alignment horizontal="center" wrapText="1"/>
    </xf>
    <xf numFmtId="0" fontId="2" fillId="0" borderId="2" xfId="0" applyFont="1" applyBorder="1" applyAlignment="1">
      <alignment horizontal="left" wrapText="1"/>
    </xf>
    <xf numFmtId="0" fontId="2" fillId="0" borderId="2" xfId="0" applyFont="1" applyBorder="1" applyAlignment="1">
      <alignment horizontal="center" wrapText="1"/>
    </xf>
    <xf numFmtId="0" fontId="1" fillId="0" borderId="2" xfId="0" applyFont="1" applyBorder="1" applyAlignment="1">
      <alignment horizontal="left" wrapText="1"/>
    </xf>
    <xf numFmtId="3" fontId="3" fillId="0" borderId="2" xfId="0" applyNumberFormat="1" applyFont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left" wrapText="1"/>
    </xf>
    <xf numFmtId="0" fontId="8" fillId="0" borderId="2" xfId="0" applyFont="1" applyBorder="1" applyAlignment="1">
      <alignment horizontal="center" wrapText="1"/>
    </xf>
    <xf numFmtId="0" fontId="8" fillId="0" borderId="2" xfId="0" applyFont="1" applyBorder="1" applyAlignment="1">
      <alignment vertical="center" wrapText="1"/>
    </xf>
    <xf numFmtId="3" fontId="8" fillId="0" borderId="2" xfId="0" applyNumberFormat="1" applyFont="1" applyBorder="1" applyAlignment="1">
      <alignment horizontal="center" wrapText="1"/>
    </xf>
    <xf numFmtId="3" fontId="8" fillId="0" borderId="2" xfId="0" applyNumberFormat="1" applyFont="1" applyBorder="1" applyAlignment="1">
      <alignment horizontal="center" wrapText="1"/>
    </xf>
    <xf numFmtId="6" fontId="8" fillId="3" borderId="2" xfId="0" applyNumberFormat="1" applyFont="1" applyFill="1" applyBorder="1" applyAlignment="1">
      <alignment horizontal="center" vertical="center" wrapText="1"/>
    </xf>
    <xf numFmtId="10" fontId="8" fillId="3" borderId="2" xfId="0" applyNumberFormat="1" applyFont="1" applyFill="1" applyBorder="1" applyAlignment="1">
      <alignment horizontal="center" vertical="center" wrapText="1"/>
    </xf>
    <xf numFmtId="6" fontId="8" fillId="0" borderId="2" xfId="0" applyNumberFormat="1" applyFont="1" applyBorder="1" applyAlignment="1">
      <alignment horizontal="center" wrapText="1"/>
    </xf>
    <xf numFmtId="0" fontId="8" fillId="0" borderId="7" xfId="0" applyFont="1" applyBorder="1" applyAlignment="1">
      <alignment horizontal="center" wrapText="1"/>
    </xf>
    <xf numFmtId="3" fontId="8" fillId="0" borderId="2" xfId="0" applyNumberFormat="1" applyFont="1" applyBorder="1" applyAlignment="1">
      <alignment horizontal="center" vertical="center" wrapText="1"/>
    </xf>
    <xf numFmtId="164" fontId="8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164" fontId="8" fillId="0" borderId="2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justify" vertical="center"/>
    </xf>
    <xf numFmtId="0" fontId="12" fillId="0" borderId="0" xfId="0" applyFont="1" applyAlignment="1">
      <alignment wrapText="1"/>
    </xf>
    <xf numFmtId="0" fontId="11" fillId="0" borderId="0" xfId="0" applyFont="1" applyAlignment="1">
      <alignment horizontal="justify" vertical="center"/>
    </xf>
    <xf numFmtId="0" fontId="1" fillId="2" borderId="2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3" fontId="8" fillId="0" borderId="2" xfId="0" applyNumberFormat="1" applyFont="1" applyBorder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164" fontId="8" fillId="0" borderId="2" xfId="0" applyNumberFormat="1" applyFont="1" applyBorder="1" applyAlignment="1">
      <alignment horizontal="center" wrapText="1"/>
    </xf>
    <xf numFmtId="16" fontId="2" fillId="0" borderId="8" xfId="0" applyNumberFormat="1" applyFont="1" applyBorder="1" applyAlignment="1">
      <alignment horizontal="center" vertical="top"/>
    </xf>
    <xf numFmtId="16" fontId="2" fillId="0" borderId="9" xfId="0" applyNumberFormat="1" applyFont="1" applyBorder="1" applyAlignment="1">
      <alignment horizontal="center" vertical="top"/>
    </xf>
    <xf numFmtId="0" fontId="4" fillId="0" borderId="2" xfId="0" quotePrefix="1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164" fontId="8" fillId="0" borderId="2" xfId="0" quotePrefix="1" applyNumberFormat="1" applyFont="1" applyBorder="1" applyAlignment="1">
      <alignment horizontal="center" wrapText="1"/>
    </xf>
    <xf numFmtId="0" fontId="10" fillId="0" borderId="0" xfId="0" applyFont="1" applyAlignment="1">
      <alignment wrapText="1"/>
    </xf>
    <xf numFmtId="3" fontId="8" fillId="2" borderId="3" xfId="0" applyNumberFormat="1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3" fontId="8" fillId="2" borderId="2" xfId="0" applyNumberFormat="1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164" fontId="8" fillId="0" borderId="3" xfId="0" applyNumberFormat="1" applyFont="1" applyBorder="1" applyAlignment="1">
      <alignment horizontal="center" vertical="center" wrapText="1"/>
    </xf>
    <xf numFmtId="164" fontId="8" fillId="0" borderId="10" xfId="0" applyNumberFormat="1" applyFont="1" applyBorder="1" applyAlignment="1">
      <alignment horizontal="center" vertical="center" wrapText="1"/>
    </xf>
    <xf numFmtId="164" fontId="8" fillId="0" borderId="4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3" fontId="8" fillId="0" borderId="3" xfId="0" applyNumberFormat="1" applyFont="1" applyBorder="1" applyAlignment="1">
      <alignment horizontal="center" vertical="center" wrapText="1"/>
    </xf>
    <xf numFmtId="3" fontId="8" fillId="0" borderId="10" xfId="0" applyNumberFormat="1" applyFont="1" applyBorder="1" applyAlignment="1">
      <alignment horizontal="center" vertical="center" wrapText="1"/>
    </xf>
    <xf numFmtId="3" fontId="8" fillId="0" borderId="4" xfId="0" applyNumberFormat="1" applyFont="1" applyBorder="1" applyAlignment="1">
      <alignment horizontal="center" vertical="center" wrapText="1"/>
    </xf>
    <xf numFmtId="0" fontId="13" fillId="4" borderId="11" xfId="0" applyFont="1" applyFill="1" applyBorder="1" applyAlignment="1">
      <alignment vertical="center" wrapText="1"/>
    </xf>
    <xf numFmtId="0" fontId="14" fillId="0" borderId="0" xfId="0" applyFo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tabSelected="1" zoomScale="110" zoomScaleNormal="110" workbookViewId="0">
      <selection activeCell="A20" sqref="A20"/>
    </sheetView>
  </sheetViews>
  <sheetFormatPr defaultRowHeight="15" x14ac:dyDescent="0.25"/>
  <cols>
    <col min="1" max="1" width="149.42578125" customWidth="1"/>
  </cols>
  <sheetData>
    <row r="1" spans="1:1" ht="55.5" customHeight="1" x14ac:dyDescent="0.25">
      <c r="A1" s="12" t="s">
        <v>70</v>
      </c>
    </row>
    <row r="3" spans="1:1" ht="15.75" thickBot="1" x14ac:dyDescent="0.3"/>
    <row r="4" spans="1:1" ht="45.75" thickBot="1" x14ac:dyDescent="0.3">
      <c r="A4" s="67" t="s">
        <v>76</v>
      </c>
    </row>
    <row r="9" spans="1:1" ht="18.75" x14ac:dyDescent="0.3">
      <c r="A9" s="68" t="s">
        <v>77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topLeftCell="A28" workbookViewId="0">
      <selection activeCell="A34" sqref="A34:C36"/>
    </sheetView>
  </sheetViews>
  <sheetFormatPr defaultColWidth="9.140625" defaultRowHeight="15" x14ac:dyDescent="0.25"/>
  <cols>
    <col min="1" max="1" width="50" style="12" customWidth="1"/>
    <col min="2" max="3" width="22.85546875" style="12" customWidth="1"/>
    <col min="4" max="16384" width="9.140625" style="12"/>
  </cols>
  <sheetData>
    <row r="1" spans="1:3" s="2" customFormat="1" ht="18.75" customHeight="1" x14ac:dyDescent="0.25">
      <c r="A1" s="39" t="s">
        <v>35</v>
      </c>
      <c r="B1" s="39"/>
      <c r="C1" s="39"/>
    </row>
    <row r="2" spans="1:3" s="2" customFormat="1" ht="18.75" customHeight="1" x14ac:dyDescent="0.25">
      <c r="A2" s="40" t="s">
        <v>36</v>
      </c>
      <c r="B2" s="40"/>
      <c r="C2" s="40"/>
    </row>
    <row r="3" spans="1:3" s="2" customFormat="1" ht="18.75" customHeight="1" x14ac:dyDescent="0.25">
      <c r="A3" s="14"/>
      <c r="B3" s="15" t="s">
        <v>37</v>
      </c>
      <c r="C3" s="15" t="s">
        <v>38</v>
      </c>
    </row>
    <row r="4" spans="1:3" s="2" customFormat="1" ht="36.75" customHeight="1" x14ac:dyDescent="0.25">
      <c r="A4" s="14" t="s">
        <v>58</v>
      </c>
      <c r="B4" s="28">
        <v>45142885</v>
      </c>
      <c r="C4" s="28">
        <v>1704910</v>
      </c>
    </row>
    <row r="5" spans="1:3" s="2" customFormat="1" ht="36.75" customHeight="1" x14ac:dyDescent="0.25">
      <c r="A5" s="14" t="s">
        <v>59</v>
      </c>
      <c r="B5" s="28">
        <v>14353610</v>
      </c>
      <c r="C5" s="28">
        <v>649440</v>
      </c>
    </row>
    <row r="6" spans="1:3" s="2" customFormat="1" ht="36.75" customHeight="1" x14ac:dyDescent="0.25">
      <c r="A6" s="14" t="s">
        <v>60</v>
      </c>
      <c r="B6" s="29">
        <f>B5/B4</f>
        <v>0.31795951898067659</v>
      </c>
      <c r="C6" s="29">
        <f>C5/C4</f>
        <v>0.3809233331964737</v>
      </c>
    </row>
    <row r="7" spans="1:3" s="2" customFormat="1" ht="18.75" customHeight="1" x14ac:dyDescent="0.25"/>
    <row r="8" spans="1:3" s="2" customFormat="1" ht="18.75" customHeight="1" x14ac:dyDescent="0.25">
      <c r="A8" s="40" t="s">
        <v>39</v>
      </c>
      <c r="B8" s="40"/>
      <c r="C8" s="40"/>
    </row>
    <row r="9" spans="1:3" s="2" customFormat="1" ht="18.75" customHeight="1" x14ac:dyDescent="0.25">
      <c r="A9" s="16"/>
      <c r="B9" s="17" t="s">
        <v>37</v>
      </c>
      <c r="C9" s="17" t="s">
        <v>40</v>
      </c>
    </row>
    <row r="10" spans="1:3" s="2" customFormat="1" ht="18.75" customHeight="1" x14ac:dyDescent="0.3">
      <c r="A10" s="16" t="s">
        <v>41</v>
      </c>
      <c r="B10" s="30">
        <f>B5*0.8</f>
        <v>11482888</v>
      </c>
      <c r="C10" s="30">
        <f>C5*0.8</f>
        <v>519552</v>
      </c>
    </row>
    <row r="11" spans="1:3" s="2" customFormat="1" ht="18.75" customHeight="1" x14ac:dyDescent="0.3">
      <c r="A11" s="16" t="s">
        <v>42</v>
      </c>
      <c r="B11" s="24"/>
      <c r="C11" s="24"/>
    </row>
    <row r="12" spans="1:3" s="2" customFormat="1" ht="18.75" customHeight="1" x14ac:dyDescent="0.3">
      <c r="A12" s="16" t="s">
        <v>53</v>
      </c>
      <c r="B12" s="24">
        <v>0.48</v>
      </c>
      <c r="C12" s="24" t="s">
        <v>10</v>
      </c>
    </row>
    <row r="13" spans="1:3" s="2" customFormat="1" ht="18.75" customHeight="1" x14ac:dyDescent="0.3">
      <c r="A13" s="16" t="s">
        <v>54</v>
      </c>
      <c r="B13" s="24">
        <v>4.22</v>
      </c>
      <c r="C13" s="24" t="s">
        <v>10</v>
      </c>
    </row>
    <row r="14" spans="1:3" s="2" customFormat="1" ht="18.75" customHeight="1" x14ac:dyDescent="0.3">
      <c r="A14" s="16" t="s">
        <v>55</v>
      </c>
      <c r="B14" s="24" t="s">
        <v>10</v>
      </c>
      <c r="C14" s="24">
        <v>0.2</v>
      </c>
    </row>
    <row r="15" spans="1:3" s="2" customFormat="1" ht="18.75" customHeight="1" x14ac:dyDescent="0.3">
      <c r="A15" s="16" t="s">
        <v>56</v>
      </c>
      <c r="B15" s="24" t="s">
        <v>10</v>
      </c>
      <c r="C15" s="24">
        <v>0</v>
      </c>
    </row>
    <row r="16" spans="1:3" s="2" customFormat="1" ht="18.75" customHeight="1" x14ac:dyDescent="0.3">
      <c r="A16" s="16" t="s">
        <v>57</v>
      </c>
      <c r="B16" s="23"/>
      <c r="C16" s="23"/>
    </row>
    <row r="17" spans="1:3" s="2" customFormat="1" ht="18.75" customHeight="1" x14ac:dyDescent="0.3">
      <c r="A17" s="16" t="s">
        <v>53</v>
      </c>
      <c r="B17" s="27">
        <v>150000</v>
      </c>
      <c r="C17" s="24" t="s">
        <v>10</v>
      </c>
    </row>
    <row r="18" spans="1:3" s="2" customFormat="1" ht="18.75" customHeight="1" x14ac:dyDescent="0.3">
      <c r="A18" s="16" t="s">
        <v>54</v>
      </c>
      <c r="B18" s="27">
        <v>250000</v>
      </c>
      <c r="C18" s="24" t="s">
        <v>10</v>
      </c>
    </row>
    <row r="19" spans="1:3" s="2" customFormat="1" ht="18.75" customHeight="1" x14ac:dyDescent="0.3">
      <c r="A19" s="16" t="s">
        <v>55</v>
      </c>
      <c r="B19" s="24" t="s">
        <v>10</v>
      </c>
      <c r="C19" s="27">
        <v>950000</v>
      </c>
    </row>
    <row r="20" spans="1:3" s="2" customFormat="1" ht="18.75" customHeight="1" x14ac:dyDescent="0.3">
      <c r="A20" s="16" t="s">
        <v>56</v>
      </c>
      <c r="B20" s="24" t="s">
        <v>10</v>
      </c>
      <c r="C20" s="27">
        <v>1420000</v>
      </c>
    </row>
    <row r="21" spans="1:3" s="2" customFormat="1" ht="18.75" customHeight="1" x14ac:dyDescent="0.3">
      <c r="A21" s="16" t="s">
        <v>43</v>
      </c>
      <c r="B21" s="26">
        <f>(B12*B17)+(B13*B18)</f>
        <v>1127000</v>
      </c>
      <c r="C21" s="27">
        <f>C14*C19</f>
        <v>190000</v>
      </c>
    </row>
    <row r="22" spans="1:3" s="2" customFormat="1" ht="18.75" customHeight="1" x14ac:dyDescent="0.3">
      <c r="A22" s="16" t="s">
        <v>44</v>
      </c>
      <c r="B22" s="43">
        <f>B21+C21</f>
        <v>1317000</v>
      </c>
      <c r="C22" s="44"/>
    </row>
    <row r="23" spans="1:3" s="2" customFormat="1" ht="37.5" customHeight="1" x14ac:dyDescent="0.25">
      <c r="A23" s="16" t="s">
        <v>45</v>
      </c>
      <c r="B23" s="45" t="s">
        <v>62</v>
      </c>
      <c r="C23" s="45"/>
    </row>
    <row r="24" spans="1:3" s="2" customFormat="1" ht="18.75" customHeight="1" x14ac:dyDescent="0.3">
      <c r="A24" s="18" t="s">
        <v>46</v>
      </c>
      <c r="B24" s="46">
        <f>B22*0.5</f>
        <v>658500</v>
      </c>
      <c r="C24" s="46"/>
    </row>
    <row r="25" spans="1:3" s="6" customFormat="1" ht="18.75" customHeight="1" x14ac:dyDescent="0.25">
      <c r="A25" s="47"/>
      <c r="B25" s="47"/>
      <c r="C25" s="48"/>
    </row>
    <row r="26" spans="1:3" s="2" customFormat="1" ht="37.5" customHeight="1" x14ac:dyDescent="0.25">
      <c r="A26" s="16" t="s">
        <v>47</v>
      </c>
      <c r="B26" s="45" t="s">
        <v>62</v>
      </c>
      <c r="C26" s="45"/>
    </row>
    <row r="27" spans="1:3" s="2" customFormat="1" ht="37.5" customHeight="1" x14ac:dyDescent="0.25">
      <c r="A27" s="16" t="s">
        <v>48</v>
      </c>
      <c r="B27" s="49" t="s">
        <v>61</v>
      </c>
      <c r="C27" s="50"/>
    </row>
    <row r="28" spans="1:3" s="2" customFormat="1" ht="37.5" customHeight="1" x14ac:dyDescent="0.25">
      <c r="A28" s="16" t="s">
        <v>49</v>
      </c>
      <c r="B28" s="49" t="s">
        <v>61</v>
      </c>
      <c r="C28" s="50"/>
    </row>
    <row r="29" spans="1:3" s="2" customFormat="1" ht="37.5" customHeight="1" x14ac:dyDescent="0.3">
      <c r="A29" s="18" t="s">
        <v>50</v>
      </c>
      <c r="B29" s="51">
        <f>B24</f>
        <v>658500</v>
      </c>
      <c r="C29" s="44"/>
    </row>
    <row r="30" spans="1:3" s="2" customFormat="1" ht="18.75" customHeight="1" thickBot="1" x14ac:dyDescent="0.3"/>
    <row r="31" spans="1:3" s="2" customFormat="1" ht="18.75" customHeight="1" thickBot="1" x14ac:dyDescent="0.3">
      <c r="A31" s="41" t="s">
        <v>51</v>
      </c>
      <c r="B31" s="42"/>
    </row>
    <row r="32" spans="1:3" s="2" customFormat="1" ht="18.75" customHeight="1" thickBot="1" x14ac:dyDescent="0.35">
      <c r="A32" s="13" t="s">
        <v>52</v>
      </c>
      <c r="B32" s="31" t="s">
        <v>69</v>
      </c>
    </row>
    <row r="34" spans="1:3" x14ac:dyDescent="0.25">
      <c r="A34" s="36" t="s">
        <v>71</v>
      </c>
      <c r="B34" s="37"/>
      <c r="C34" s="37"/>
    </row>
    <row r="35" spans="1:3" ht="48.75" customHeight="1" x14ac:dyDescent="0.25">
      <c r="A35" s="38" t="s">
        <v>72</v>
      </c>
      <c r="B35" s="38"/>
      <c r="C35" s="38"/>
    </row>
    <row r="36" spans="1:3" ht="38.25" customHeight="1" x14ac:dyDescent="0.25">
      <c r="A36" s="38" t="s">
        <v>73</v>
      </c>
      <c r="B36" s="38"/>
      <c r="C36" s="38"/>
    </row>
  </sheetData>
  <mergeCells count="14">
    <mergeCell ref="A35:C35"/>
    <mergeCell ref="A36:C36"/>
    <mergeCell ref="A1:C1"/>
    <mergeCell ref="A2:C2"/>
    <mergeCell ref="A31:B31"/>
    <mergeCell ref="A8:C8"/>
    <mergeCell ref="B22:C22"/>
    <mergeCell ref="B23:C23"/>
    <mergeCell ref="B24:C24"/>
    <mergeCell ref="A25:C25"/>
    <mergeCell ref="B26:C26"/>
    <mergeCell ref="B27:C27"/>
    <mergeCell ref="B28:C28"/>
    <mergeCell ref="B29:C29"/>
  </mergeCells>
  <pageMargins left="0.11811023622047245" right="0.11811023622047245" top="0.39370078740157483" bottom="0.39370078740157483" header="0" footer="0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3"/>
  <sheetViews>
    <sheetView topLeftCell="A34" zoomScaleNormal="100" workbookViewId="0">
      <selection activeCell="A43" sqref="A43:G43"/>
    </sheetView>
  </sheetViews>
  <sheetFormatPr defaultRowHeight="15" x14ac:dyDescent="0.25"/>
  <cols>
    <col min="1" max="1" width="18.5703125" style="2" customWidth="1"/>
    <col min="2" max="9" width="15.42578125" style="2" customWidth="1"/>
    <col min="10" max="25" width="9.140625" style="1"/>
  </cols>
  <sheetData>
    <row r="1" spans="1:9" x14ac:dyDescent="0.25">
      <c r="A1" s="58" t="s">
        <v>0</v>
      </c>
      <c r="B1" s="58"/>
      <c r="C1" s="58"/>
      <c r="D1" s="58"/>
      <c r="E1" s="58"/>
      <c r="F1" s="58"/>
      <c r="G1" s="58"/>
      <c r="H1" s="58"/>
      <c r="I1" s="58"/>
    </row>
    <row r="2" spans="1:9" ht="90" customHeight="1" x14ac:dyDescent="0.25">
      <c r="A2" s="57"/>
      <c r="B2" s="4" t="s">
        <v>18</v>
      </c>
      <c r="C2" s="4" t="s">
        <v>19</v>
      </c>
      <c r="D2" s="4" t="s">
        <v>20</v>
      </c>
      <c r="E2" s="4" t="s">
        <v>21</v>
      </c>
      <c r="F2" s="4" t="s">
        <v>22</v>
      </c>
      <c r="G2" s="4" t="s">
        <v>23</v>
      </c>
      <c r="H2" s="4" t="s">
        <v>24</v>
      </c>
      <c r="I2" s="4" t="s">
        <v>25</v>
      </c>
    </row>
    <row r="3" spans="1:9" ht="15.75" customHeight="1" x14ac:dyDescent="0.25">
      <c r="A3" s="57"/>
      <c r="B3" s="5">
        <v>1</v>
      </c>
      <c r="C3" s="5">
        <v>2</v>
      </c>
      <c r="D3" s="5">
        <v>3</v>
      </c>
      <c r="E3" s="5">
        <v>4</v>
      </c>
      <c r="F3" s="5">
        <v>5</v>
      </c>
      <c r="G3" s="5">
        <v>6</v>
      </c>
      <c r="H3" s="5">
        <v>7</v>
      </c>
      <c r="I3" s="5">
        <v>8</v>
      </c>
    </row>
    <row r="4" spans="1:9" ht="29.25" customHeight="1" x14ac:dyDescent="0.25">
      <c r="A4" s="3" t="s">
        <v>1</v>
      </c>
      <c r="B4" s="32">
        <v>1327500</v>
      </c>
      <c r="C4" s="32">
        <v>878100</v>
      </c>
      <c r="D4" s="32">
        <v>1327500</v>
      </c>
      <c r="E4" s="32">
        <v>1416300</v>
      </c>
      <c r="F4" s="32">
        <f t="shared" ref="F4:F11" si="0">((B4-D4)+E4)-C4</f>
        <v>538200</v>
      </c>
      <c r="G4" s="33">
        <v>2.2000000000000002</v>
      </c>
      <c r="H4" s="32">
        <f>F4*G4</f>
        <v>1184040</v>
      </c>
      <c r="I4" s="55">
        <f>H4+H5+H6+H7</f>
        <v>12905110</v>
      </c>
    </row>
    <row r="5" spans="1:9" ht="29.25" customHeight="1" x14ac:dyDescent="0.25">
      <c r="A5" s="3" t="s">
        <v>2</v>
      </c>
      <c r="B5" s="32">
        <v>3441600</v>
      </c>
      <c r="C5" s="32">
        <v>1732550</v>
      </c>
      <c r="D5" s="32">
        <v>471100</v>
      </c>
      <c r="E5" s="32">
        <v>33500</v>
      </c>
      <c r="F5" s="32">
        <f t="shared" si="0"/>
        <v>1271450</v>
      </c>
      <c r="G5" s="33">
        <v>8.1</v>
      </c>
      <c r="H5" s="32">
        <f>F5*G5</f>
        <v>10298745</v>
      </c>
      <c r="I5" s="55"/>
    </row>
    <row r="6" spans="1:9" ht="29.25" customHeight="1" x14ac:dyDescent="0.25">
      <c r="A6" s="3" t="s">
        <v>15</v>
      </c>
      <c r="B6" s="32">
        <v>263300</v>
      </c>
      <c r="C6" s="32">
        <v>165800</v>
      </c>
      <c r="D6" s="32">
        <v>0</v>
      </c>
      <c r="E6" s="32">
        <v>0</v>
      </c>
      <c r="F6" s="32">
        <f t="shared" si="0"/>
        <v>97500</v>
      </c>
      <c r="G6" s="33">
        <v>5</v>
      </c>
      <c r="H6" s="32">
        <f>F6*G6</f>
        <v>487500</v>
      </c>
      <c r="I6" s="55"/>
    </row>
    <row r="7" spans="1:9" ht="29.25" customHeight="1" x14ac:dyDescent="0.25">
      <c r="A7" s="3" t="s">
        <v>16</v>
      </c>
      <c r="B7" s="32">
        <v>439300</v>
      </c>
      <c r="C7" s="32">
        <v>241200</v>
      </c>
      <c r="D7" s="32">
        <v>44850</v>
      </c>
      <c r="E7" s="32">
        <v>0</v>
      </c>
      <c r="F7" s="32">
        <f t="shared" si="0"/>
        <v>153250</v>
      </c>
      <c r="G7" s="33">
        <v>6.1</v>
      </c>
      <c r="H7" s="32">
        <f>F7*G7</f>
        <v>934825</v>
      </c>
      <c r="I7" s="55"/>
    </row>
    <row r="8" spans="1:9" ht="29.25" customHeight="1" x14ac:dyDescent="0.25">
      <c r="A8" s="3" t="s">
        <v>3</v>
      </c>
      <c r="B8" s="32">
        <v>0</v>
      </c>
      <c r="C8" s="32">
        <v>0</v>
      </c>
      <c r="D8" s="32">
        <v>0</v>
      </c>
      <c r="E8" s="32">
        <v>0</v>
      </c>
      <c r="F8" s="32">
        <f t="shared" si="0"/>
        <v>0</v>
      </c>
      <c r="G8" s="33">
        <v>7.9</v>
      </c>
      <c r="H8" s="32">
        <v>0</v>
      </c>
      <c r="I8" s="55">
        <f>H8+H9+H10+H11</f>
        <v>649440</v>
      </c>
    </row>
    <row r="9" spans="1:9" ht="29.25" customHeight="1" x14ac:dyDescent="0.25">
      <c r="A9" s="3" t="s">
        <v>4</v>
      </c>
      <c r="B9" s="32">
        <v>0</v>
      </c>
      <c r="C9" s="32">
        <v>0</v>
      </c>
      <c r="D9" s="32">
        <v>0</v>
      </c>
      <c r="E9" s="32">
        <v>0</v>
      </c>
      <c r="F9" s="32">
        <f t="shared" si="0"/>
        <v>0</v>
      </c>
      <c r="G9" s="33">
        <v>10.7</v>
      </c>
      <c r="H9" s="32">
        <v>0</v>
      </c>
      <c r="I9" s="55"/>
    </row>
    <row r="10" spans="1:9" ht="29.25" customHeight="1" x14ac:dyDescent="0.25">
      <c r="A10" s="3" t="s">
        <v>17</v>
      </c>
      <c r="B10" s="32">
        <v>16000</v>
      </c>
      <c r="C10" s="32">
        <v>6800</v>
      </c>
      <c r="D10" s="32">
        <v>82600</v>
      </c>
      <c r="E10" s="32">
        <v>147200</v>
      </c>
      <c r="F10" s="32">
        <f t="shared" si="0"/>
        <v>73800</v>
      </c>
      <c r="G10" s="33">
        <v>8.8000000000000007</v>
      </c>
      <c r="H10" s="32">
        <f>F10*G10</f>
        <v>649440</v>
      </c>
      <c r="I10" s="55"/>
    </row>
    <row r="11" spans="1:9" ht="29.25" customHeight="1" x14ac:dyDescent="0.25">
      <c r="A11" s="3" t="s">
        <v>5</v>
      </c>
      <c r="B11" s="32">
        <v>36600</v>
      </c>
      <c r="C11" s="32">
        <v>4600</v>
      </c>
      <c r="D11" s="32">
        <v>32000</v>
      </c>
      <c r="E11" s="32">
        <v>0</v>
      </c>
      <c r="F11" s="32">
        <f t="shared" si="0"/>
        <v>0</v>
      </c>
      <c r="G11" s="33">
        <v>15.8</v>
      </c>
      <c r="H11" s="32">
        <f>F11*G11</f>
        <v>0</v>
      </c>
      <c r="I11" s="55"/>
    </row>
    <row r="12" spans="1:9" ht="29.25" customHeight="1" x14ac:dyDescent="0.25">
      <c r="A12" s="7"/>
      <c r="B12" s="7"/>
      <c r="C12" s="7"/>
      <c r="D12" s="7"/>
      <c r="E12" s="7"/>
      <c r="F12" s="7"/>
      <c r="G12" s="7"/>
      <c r="H12" s="7"/>
      <c r="I12" s="7"/>
    </row>
    <row r="13" spans="1:9" ht="30.75" customHeight="1" x14ac:dyDescent="0.25">
      <c r="A13" s="8"/>
      <c r="B13" s="8"/>
      <c r="C13" s="8"/>
      <c r="D13" s="8"/>
      <c r="E13" s="8"/>
      <c r="F13" s="8"/>
      <c r="G13" s="8"/>
      <c r="H13" s="8"/>
      <c r="I13" s="8"/>
    </row>
    <row r="14" spans="1:9" ht="30.75" customHeight="1" x14ac:dyDescent="0.25">
      <c r="A14" s="58" t="s">
        <v>6</v>
      </c>
      <c r="B14" s="58"/>
      <c r="C14" s="58"/>
      <c r="D14" s="58"/>
      <c r="E14" s="58"/>
      <c r="F14" s="58"/>
      <c r="G14" s="58"/>
      <c r="H14" s="58"/>
    </row>
    <row r="15" spans="1:9" ht="123.75" customHeight="1" x14ac:dyDescent="0.25">
      <c r="A15" s="4" t="s">
        <v>7</v>
      </c>
      <c r="B15" s="4" t="s">
        <v>8</v>
      </c>
      <c r="C15" s="4" t="s">
        <v>26</v>
      </c>
      <c r="D15" s="4" t="s">
        <v>27</v>
      </c>
      <c r="E15" s="4" t="s">
        <v>28</v>
      </c>
      <c r="F15" s="4" t="s">
        <v>29</v>
      </c>
      <c r="G15" s="4" t="s">
        <v>30</v>
      </c>
      <c r="H15" s="4" t="s">
        <v>31</v>
      </c>
    </row>
    <row r="16" spans="1:9" ht="15" customHeight="1" x14ac:dyDescent="0.3">
      <c r="A16" s="5">
        <v>1</v>
      </c>
      <c r="B16" s="5">
        <v>2</v>
      </c>
      <c r="C16" s="5">
        <v>3</v>
      </c>
      <c r="D16" s="5">
        <v>4</v>
      </c>
      <c r="E16" s="5">
        <v>5</v>
      </c>
      <c r="F16" s="5">
        <v>6</v>
      </c>
      <c r="G16" s="5">
        <v>7</v>
      </c>
      <c r="H16" s="5">
        <v>8</v>
      </c>
    </row>
    <row r="17" spans="1:8" ht="30.75" customHeight="1" x14ac:dyDescent="0.25">
      <c r="A17" s="25" t="s">
        <v>63</v>
      </c>
      <c r="B17" s="34" t="s">
        <v>64</v>
      </c>
      <c r="C17" s="64">
        <v>92000</v>
      </c>
      <c r="D17" s="32">
        <v>18000</v>
      </c>
      <c r="E17" s="32">
        <v>27000</v>
      </c>
      <c r="F17" s="32">
        <f>D17-E17</f>
        <v>-9000</v>
      </c>
      <c r="G17" s="59">
        <v>6.1</v>
      </c>
      <c r="H17" s="59">
        <f>(F17+F18+F19)*G17</f>
        <v>152500</v>
      </c>
    </row>
    <row r="18" spans="1:8" ht="30.75" customHeight="1" x14ac:dyDescent="0.25">
      <c r="A18" s="25" t="s">
        <v>63</v>
      </c>
      <c r="B18" s="34" t="s">
        <v>65</v>
      </c>
      <c r="C18" s="65"/>
      <c r="D18" s="32">
        <v>30000</v>
      </c>
      <c r="E18" s="32">
        <v>8000</v>
      </c>
      <c r="F18" s="32">
        <f t="shared" ref="F18:F25" si="1">D18-E18</f>
        <v>22000</v>
      </c>
      <c r="G18" s="60"/>
      <c r="H18" s="62"/>
    </row>
    <row r="19" spans="1:8" ht="30.75" customHeight="1" x14ac:dyDescent="0.25">
      <c r="A19" s="25" t="s">
        <v>63</v>
      </c>
      <c r="B19" s="34" t="s">
        <v>66</v>
      </c>
      <c r="C19" s="66"/>
      <c r="D19" s="32">
        <v>12000</v>
      </c>
      <c r="E19" s="32">
        <v>0</v>
      </c>
      <c r="F19" s="32">
        <f t="shared" si="1"/>
        <v>12000</v>
      </c>
      <c r="G19" s="61"/>
      <c r="H19" s="63"/>
    </row>
    <row r="20" spans="1:8" ht="30.75" customHeight="1" x14ac:dyDescent="0.25">
      <c r="A20" s="25" t="s">
        <v>67</v>
      </c>
      <c r="B20" s="34" t="s">
        <v>64</v>
      </c>
      <c r="C20" s="64">
        <v>1005000</v>
      </c>
      <c r="D20" s="32">
        <v>200000</v>
      </c>
      <c r="E20" s="32">
        <v>420000</v>
      </c>
      <c r="F20" s="32">
        <f>D20-E20</f>
        <v>-220000</v>
      </c>
      <c r="G20" s="59">
        <v>8.1</v>
      </c>
      <c r="H20" s="59">
        <f>(F20+F21+F22)*G20</f>
        <v>850500</v>
      </c>
    </row>
    <row r="21" spans="1:8" ht="30.75" customHeight="1" x14ac:dyDescent="0.25">
      <c r="A21" s="25" t="s">
        <v>67</v>
      </c>
      <c r="B21" s="34" t="s">
        <v>65</v>
      </c>
      <c r="C21" s="65"/>
      <c r="D21" s="32">
        <v>355000</v>
      </c>
      <c r="E21" s="32">
        <v>125000</v>
      </c>
      <c r="F21" s="32">
        <f t="shared" si="1"/>
        <v>230000</v>
      </c>
      <c r="G21" s="60"/>
      <c r="H21" s="62"/>
    </row>
    <row r="22" spans="1:8" ht="30.75" customHeight="1" x14ac:dyDescent="0.25">
      <c r="A22" s="25" t="s">
        <v>67</v>
      </c>
      <c r="B22" s="34" t="s">
        <v>66</v>
      </c>
      <c r="C22" s="66"/>
      <c r="D22" s="32">
        <v>95000</v>
      </c>
      <c r="E22" s="32">
        <v>0</v>
      </c>
      <c r="F22" s="32">
        <f t="shared" si="1"/>
        <v>95000</v>
      </c>
      <c r="G22" s="61"/>
      <c r="H22" s="63"/>
    </row>
    <row r="23" spans="1:8" ht="30.75" customHeight="1" x14ac:dyDescent="0.25">
      <c r="A23" s="25" t="s">
        <v>68</v>
      </c>
      <c r="B23" s="34" t="s">
        <v>64</v>
      </c>
      <c r="C23" s="64">
        <v>845000</v>
      </c>
      <c r="D23" s="32">
        <v>135000</v>
      </c>
      <c r="E23" s="32">
        <v>190000</v>
      </c>
      <c r="F23" s="32">
        <f>D23-E23</f>
        <v>-55000</v>
      </c>
      <c r="G23" s="59">
        <v>8.1</v>
      </c>
      <c r="H23" s="59">
        <f>(F23+F24+F25)*G23</f>
        <v>445500</v>
      </c>
    </row>
    <row r="24" spans="1:8" ht="30.75" customHeight="1" x14ac:dyDescent="0.25">
      <c r="A24" s="25" t="s">
        <v>68</v>
      </c>
      <c r="B24" s="34" t="s">
        <v>65</v>
      </c>
      <c r="C24" s="65"/>
      <c r="D24" s="32">
        <v>300000</v>
      </c>
      <c r="E24" s="32">
        <v>240000</v>
      </c>
      <c r="F24" s="32">
        <f t="shared" si="1"/>
        <v>60000</v>
      </c>
      <c r="G24" s="60"/>
      <c r="H24" s="62"/>
    </row>
    <row r="25" spans="1:8" ht="30.75" customHeight="1" x14ac:dyDescent="0.25">
      <c r="A25" s="25" t="s">
        <v>68</v>
      </c>
      <c r="B25" s="34" t="s">
        <v>66</v>
      </c>
      <c r="C25" s="66"/>
      <c r="D25" s="32">
        <v>100000</v>
      </c>
      <c r="E25" s="32">
        <v>50000</v>
      </c>
      <c r="F25" s="32">
        <f t="shared" si="1"/>
        <v>50000</v>
      </c>
      <c r="G25" s="61"/>
      <c r="H25" s="63"/>
    </row>
    <row r="26" spans="1:8" ht="30.75" customHeight="1" x14ac:dyDescent="0.25">
      <c r="A26" s="9" t="s">
        <v>9</v>
      </c>
      <c r="B26" s="21" t="s">
        <v>10</v>
      </c>
      <c r="C26" s="32">
        <f>C17+C20+C23</f>
        <v>1942000</v>
      </c>
      <c r="D26" s="32">
        <f>D17+D18+D19+D20+D21+D22+D23+D24+D25</f>
        <v>1245000</v>
      </c>
      <c r="E26" s="32">
        <f>E17+E18+E19+E20+E21+E22+E23+E24+E25</f>
        <v>1060000</v>
      </c>
      <c r="F26" s="32">
        <f>F17+F18+F19+F20+F21+F22+F23+F24+F25</f>
        <v>185000</v>
      </c>
      <c r="G26" s="22" t="s">
        <v>10</v>
      </c>
      <c r="H26" s="35">
        <f>H17+H20+H23</f>
        <v>1448500</v>
      </c>
    </row>
    <row r="27" spans="1:8" ht="37.5" customHeight="1" x14ac:dyDescent="0.25">
      <c r="A27" s="9" t="s">
        <v>11</v>
      </c>
      <c r="B27" s="21" t="s">
        <v>10</v>
      </c>
      <c r="C27" s="32">
        <f>C26</f>
        <v>1942000</v>
      </c>
      <c r="D27" s="32">
        <f>D26</f>
        <v>1245000</v>
      </c>
      <c r="E27" s="32">
        <f>E26</f>
        <v>1060000</v>
      </c>
      <c r="F27" s="32">
        <f>F26</f>
        <v>185000</v>
      </c>
      <c r="G27" s="22" t="s">
        <v>10</v>
      </c>
      <c r="H27" s="35">
        <f>H26</f>
        <v>1448500</v>
      </c>
    </row>
    <row r="28" spans="1:8" ht="37.5" customHeight="1" x14ac:dyDescent="0.25">
      <c r="A28" s="9" t="s">
        <v>12</v>
      </c>
      <c r="B28" s="21"/>
      <c r="C28" s="19"/>
      <c r="D28" s="19"/>
      <c r="E28" s="19"/>
      <c r="F28" s="19"/>
      <c r="G28" s="22"/>
      <c r="H28" s="20"/>
    </row>
    <row r="29" spans="1:8" ht="30.75" customHeight="1" x14ac:dyDescent="0.3">
      <c r="A29" s="10"/>
      <c r="B29" s="11"/>
      <c r="C29" s="7"/>
      <c r="D29" s="7"/>
      <c r="E29" s="7"/>
      <c r="F29" s="7"/>
      <c r="G29" s="11"/>
      <c r="H29" s="7"/>
    </row>
    <row r="30" spans="1:8" ht="30.75" customHeight="1" x14ac:dyDescent="0.3">
      <c r="A30" s="10"/>
      <c r="B30" s="11"/>
      <c r="C30" s="7"/>
      <c r="D30" s="7"/>
      <c r="E30" s="7"/>
      <c r="F30" s="7"/>
      <c r="G30" s="11"/>
      <c r="H30" s="7"/>
    </row>
    <row r="31" spans="1:8" ht="30.75" customHeight="1" x14ac:dyDescent="0.25">
      <c r="A31" s="58" t="s">
        <v>13</v>
      </c>
      <c r="B31" s="58"/>
      <c r="C31" s="58"/>
      <c r="D31" s="58"/>
      <c r="E31" s="58"/>
      <c r="F31" s="58"/>
      <c r="G31" s="58"/>
    </row>
    <row r="32" spans="1:8" ht="96.75" customHeight="1" x14ac:dyDescent="0.25">
      <c r="A32" s="57"/>
      <c r="B32" s="4" t="s">
        <v>18</v>
      </c>
      <c r="C32" s="4" t="s">
        <v>74</v>
      </c>
      <c r="D32" s="4" t="s">
        <v>32</v>
      </c>
      <c r="E32" s="4" t="s">
        <v>33</v>
      </c>
      <c r="F32" s="4" t="s">
        <v>34</v>
      </c>
      <c r="G32" s="4" t="s">
        <v>14</v>
      </c>
    </row>
    <row r="33" spans="1:7" ht="15" customHeight="1" x14ac:dyDescent="0.25">
      <c r="A33" s="57"/>
      <c r="B33" s="5">
        <v>1</v>
      </c>
      <c r="C33" s="5">
        <v>2</v>
      </c>
      <c r="D33" s="5">
        <v>3</v>
      </c>
      <c r="E33" s="5">
        <v>4</v>
      </c>
      <c r="F33" s="5">
        <v>5</v>
      </c>
      <c r="G33" s="5">
        <v>6</v>
      </c>
    </row>
    <row r="34" spans="1:7" ht="36.75" customHeight="1" x14ac:dyDescent="0.25">
      <c r="A34" s="3" t="s">
        <v>1</v>
      </c>
      <c r="B34" s="32">
        <v>1327500</v>
      </c>
      <c r="C34" s="32">
        <v>0</v>
      </c>
      <c r="D34" s="32">
        <f>B34+C34</f>
        <v>1327500</v>
      </c>
      <c r="E34" s="33">
        <v>2.2000000000000002</v>
      </c>
      <c r="F34" s="32">
        <f>D34*E34</f>
        <v>2920500.0000000005</v>
      </c>
      <c r="G34" s="53">
        <f>F34+F35+F36+F37</f>
        <v>45142885</v>
      </c>
    </row>
    <row r="35" spans="1:7" ht="36.75" customHeight="1" x14ac:dyDescent="0.25">
      <c r="A35" s="3" t="s">
        <v>2</v>
      </c>
      <c r="B35" s="32">
        <v>3441600</v>
      </c>
      <c r="C35" s="32">
        <v>1162150</v>
      </c>
      <c r="D35" s="32">
        <f>B35+C35</f>
        <v>4603750</v>
      </c>
      <c r="E35" s="33">
        <v>8.1</v>
      </c>
      <c r="F35" s="32">
        <f>D35*E35</f>
        <v>37290375</v>
      </c>
      <c r="G35" s="54"/>
    </row>
    <row r="36" spans="1:7" ht="36.75" customHeight="1" x14ac:dyDescent="0.25">
      <c r="A36" s="3" t="s">
        <v>15</v>
      </c>
      <c r="B36" s="32">
        <v>263300</v>
      </c>
      <c r="C36" s="32">
        <v>0</v>
      </c>
      <c r="D36" s="32">
        <f>B36+C36</f>
        <v>263300</v>
      </c>
      <c r="E36" s="33">
        <v>5.0999999999999996</v>
      </c>
      <c r="F36" s="32">
        <f>D36*E36</f>
        <v>1342830</v>
      </c>
      <c r="G36" s="54"/>
    </row>
    <row r="37" spans="1:7" ht="36.75" customHeight="1" x14ac:dyDescent="0.25">
      <c r="A37" s="3" t="s">
        <v>16</v>
      </c>
      <c r="B37" s="32">
        <v>439300</v>
      </c>
      <c r="C37" s="32">
        <v>139600</v>
      </c>
      <c r="D37" s="32">
        <f>B37+C37</f>
        <v>578900</v>
      </c>
      <c r="E37" s="33">
        <v>6.2</v>
      </c>
      <c r="F37" s="32">
        <f>D37*E37</f>
        <v>3589180</v>
      </c>
      <c r="G37" s="54"/>
    </row>
    <row r="38" spans="1:7" ht="36.75" customHeight="1" x14ac:dyDescent="0.25">
      <c r="A38" s="3" t="s">
        <v>3</v>
      </c>
      <c r="B38" s="32">
        <v>0</v>
      </c>
      <c r="C38" s="32">
        <v>0</v>
      </c>
      <c r="D38" s="32">
        <f t="shared" ref="D38:D41" si="2">B38+C38</f>
        <v>0</v>
      </c>
      <c r="E38" s="33">
        <v>7.9</v>
      </c>
      <c r="F38" s="32">
        <f t="shared" ref="F38:F41" si="3">D38*E38</f>
        <v>0</v>
      </c>
      <c r="G38" s="55">
        <f>F38+F39+F40+F41</f>
        <v>1704910</v>
      </c>
    </row>
    <row r="39" spans="1:7" ht="36.75" customHeight="1" x14ac:dyDescent="0.25">
      <c r="A39" s="3" t="s">
        <v>4</v>
      </c>
      <c r="B39" s="32">
        <v>0</v>
      </c>
      <c r="C39" s="32">
        <v>0</v>
      </c>
      <c r="D39" s="32">
        <f t="shared" si="2"/>
        <v>0</v>
      </c>
      <c r="E39" s="33">
        <v>10.7</v>
      </c>
      <c r="F39" s="32">
        <f t="shared" si="3"/>
        <v>0</v>
      </c>
      <c r="G39" s="56"/>
    </row>
    <row r="40" spans="1:7" ht="36.75" customHeight="1" x14ac:dyDescent="0.25">
      <c r="A40" s="3" t="s">
        <v>17</v>
      </c>
      <c r="B40" s="32">
        <v>16000</v>
      </c>
      <c r="C40" s="32">
        <v>82850</v>
      </c>
      <c r="D40" s="32">
        <f t="shared" si="2"/>
        <v>98850</v>
      </c>
      <c r="E40" s="33">
        <v>8.8000000000000007</v>
      </c>
      <c r="F40" s="32">
        <f t="shared" si="3"/>
        <v>869880.00000000012</v>
      </c>
      <c r="G40" s="56"/>
    </row>
    <row r="41" spans="1:7" ht="36.75" customHeight="1" x14ac:dyDescent="0.25">
      <c r="A41" s="3" t="s">
        <v>5</v>
      </c>
      <c r="B41" s="32">
        <v>36600</v>
      </c>
      <c r="C41" s="32">
        <v>16250</v>
      </c>
      <c r="D41" s="32">
        <f t="shared" si="2"/>
        <v>52850</v>
      </c>
      <c r="E41" s="33">
        <v>15.8</v>
      </c>
      <c r="F41" s="32">
        <f t="shared" si="3"/>
        <v>835030</v>
      </c>
      <c r="G41" s="56"/>
    </row>
    <row r="43" spans="1:7" x14ac:dyDescent="0.25">
      <c r="A43" s="52" t="s">
        <v>75</v>
      </c>
      <c r="B43" s="52"/>
      <c r="C43" s="52"/>
      <c r="D43" s="52"/>
      <c r="E43" s="52"/>
      <c r="F43" s="52"/>
      <c r="G43" s="52"/>
    </row>
  </sheetData>
  <mergeCells count="19">
    <mergeCell ref="A1:I1"/>
    <mergeCell ref="I4:I7"/>
    <mergeCell ref="A14:H14"/>
    <mergeCell ref="A31:G31"/>
    <mergeCell ref="G20:G22"/>
    <mergeCell ref="H20:H22"/>
    <mergeCell ref="G23:G25"/>
    <mergeCell ref="H23:H25"/>
    <mergeCell ref="C17:C19"/>
    <mergeCell ref="G17:G19"/>
    <mergeCell ref="H17:H19"/>
    <mergeCell ref="C20:C22"/>
    <mergeCell ref="C23:C25"/>
    <mergeCell ref="A2:A3"/>
    <mergeCell ref="A43:G43"/>
    <mergeCell ref="G34:G37"/>
    <mergeCell ref="G38:G41"/>
    <mergeCell ref="A32:A33"/>
    <mergeCell ref="I8:I11"/>
  </mergeCells>
  <pageMargins left="0.11811023622047245" right="0.11811023622047245" top="0.39370078740157483" bottom="0.39370078740157483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modelový příklad 2</vt:lpstr>
      <vt:lpstr>tabulka 1</vt:lpstr>
      <vt:lpstr>tabulky 2-4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 Martinec</dc:creator>
  <cp:lastModifiedBy>Krnáčová Lada Ing.</cp:lastModifiedBy>
  <cp:lastPrinted>2016-04-10T08:09:01Z</cp:lastPrinted>
  <dcterms:created xsi:type="dcterms:W3CDTF">2016-04-07T10:44:14Z</dcterms:created>
  <dcterms:modified xsi:type="dcterms:W3CDTF">2016-04-13T14:44:54Z</dcterms:modified>
</cp:coreProperties>
</file>